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 activeTab="1"/>
  </bookViews>
  <sheets>
    <sheet name="Φόρμα εισόδου - εξόδου" sheetId="2" r:id="rId1"/>
    <sheet name="Φόρμα υπολογισμών" sheetId="1" r:id="rId2"/>
    <sheet name="Πίνακες περιοχών" sheetId="3" r:id="rId3"/>
  </sheets>
  <calcPr calcId="144525"/>
</workbook>
</file>

<file path=xl/calcChain.xml><?xml version="1.0" encoding="utf-8"?>
<calcChain xmlns="http://schemas.openxmlformats.org/spreadsheetml/2006/main">
  <c r="A15" i="3" l="1"/>
  <c r="A13" i="3"/>
  <c r="A10" i="3"/>
  <c r="A8" i="3"/>
  <c r="A5" i="3"/>
  <c r="A3" i="3"/>
  <c r="B5" i="3"/>
  <c r="B4" i="3"/>
  <c r="B10" i="3"/>
  <c r="B9" i="3"/>
  <c r="B15" i="3"/>
  <c r="B14" i="3"/>
  <c r="C14" i="2"/>
  <c r="B6" i="1"/>
  <c r="C8" i="2"/>
  <c r="C4" i="2"/>
  <c r="B3" i="1"/>
  <c r="C5" i="2"/>
  <c r="B5" i="1"/>
  <c r="B12" i="1"/>
  <c r="B2" i="1"/>
  <c r="B11" i="1"/>
  <c r="B10" i="1"/>
  <c r="B9" i="1"/>
  <c r="B13" i="1" s="1"/>
  <c r="B14" i="1" l="1"/>
  <c r="B4" i="1"/>
  <c r="C2" i="1" s="1"/>
  <c r="B7" i="1" s="1"/>
  <c r="C3" i="1" l="1"/>
  <c r="B8" i="1" s="1"/>
  <c r="H3" i="1" l="1"/>
  <c r="F3" i="1"/>
  <c r="J3" i="1" s="1"/>
  <c r="F5" i="1"/>
  <c r="J5" i="1" s="1"/>
  <c r="F4" i="1"/>
  <c r="J4" i="1" l="1"/>
  <c r="E6" i="2" s="1"/>
  <c r="K3" i="1"/>
  <c r="H5" i="2" s="1"/>
  <c r="E7" i="2"/>
  <c r="E5" i="2"/>
  <c r="H4" i="1"/>
  <c r="H5" i="1"/>
  <c r="K5" i="1" l="1"/>
  <c r="H7" i="2" s="1"/>
  <c r="K4" i="1"/>
  <c r="H6" i="2" s="1"/>
</calcChain>
</file>

<file path=xl/sharedStrings.xml><?xml version="1.0" encoding="utf-8"?>
<sst xmlns="http://schemas.openxmlformats.org/spreadsheetml/2006/main" count="55" uniqueCount="34">
  <si>
    <t>Αύξηση θαλ. στάθμης (m)</t>
  </si>
  <si>
    <t>Γεωγ. Πλάτος</t>
  </si>
  <si>
    <t>Γεωγ. Μήκος</t>
  </si>
  <si>
    <t>Υψόμετρο (σήμερα) (m)</t>
  </si>
  <si>
    <t>Ρυθμός ιζημ/σης (mm/y)</t>
  </si>
  <si>
    <t>Αβεβαιότητα ρυθ.ιζ/σης (mm/y)</t>
  </si>
  <si>
    <t>Αβεβαιότητα υψ/ρου</t>
  </si>
  <si>
    <t>Αβεβαιότητα ρυθ.αυξ. θαλ. σταθ.</t>
  </si>
  <si>
    <t>±</t>
  </si>
  <si>
    <t>Νέο υψόμετρο (m)</t>
  </si>
  <si>
    <t>Αβεβαιότητα αυξ. θαλ. σταθ.</t>
  </si>
  <si>
    <t>Αβεβαιότητα</t>
  </si>
  <si>
    <t>Βραχυπρόθεσμη πρόγνωση</t>
  </si>
  <si>
    <t>Μεσοπρόθεσμη πρόγνωση</t>
  </si>
  <si>
    <t>Μακροπρόθεσμη πρόγνωση</t>
  </si>
  <si>
    <t>Σε 10 χρόνια</t>
  </si>
  <si>
    <t>Σε 50 χρόνια</t>
  </si>
  <si>
    <t>Σε 100 χρόνια</t>
  </si>
  <si>
    <t>Εκτιμώμενη αύξηση θαλάσσιας στάθμης (m)</t>
  </si>
  <si>
    <t>Αβεβαιότητα εκτιμώμενης αύξηση θαλάσσιας στάθμης (m)</t>
  </si>
  <si>
    <t xml:space="preserve">Χρονική περίοδος εκτίμησης αύξησης θαλ. στάθμης (χρόνια) </t>
  </si>
  <si>
    <t>ή</t>
  </si>
  <si>
    <t>Σημείο ενδιαφέροντος</t>
  </si>
  <si>
    <t>Σενάριο αύξησης θαλάσσιας στάθμης</t>
  </si>
  <si>
    <t>ΠΙΝΑΚΑΣ ΕΙΣΟΔΟΥ ΔΕΔΟΜΕΝΩΝ</t>
  </si>
  <si>
    <t>ΠΙΝΑΚΑΣ ΑΠΟΤΕΛΕΣΜΑΤΩΝ ΕΚΤΙΜΗΣΗΣ ΜΕΛΛΟΝΤΙΚΟΥ ΥΨΟΜΕΤΡΟΥ ΤΟΥ ΣΗΜΕΙΟΥ ΕΝΔΙΑΦΕΡΟΝΤΟΣ</t>
  </si>
  <si>
    <t>Περιοχή Α</t>
  </si>
  <si>
    <t>Ρυθμός ιζ/σης (mm/y)</t>
  </si>
  <si>
    <t>Περιοχή Β</t>
  </si>
  <si>
    <t>Περιοχή Γ</t>
  </si>
  <si>
    <t xml:space="preserve">Χρονική περίοδος αύξησης θαλ. στάθμης (χρόνια) </t>
  </si>
  <si>
    <t>Ρυθμός αύξησης θαλ. σταθμης (mm/y)</t>
  </si>
  <si>
    <t>Εκτιμώμενος ρυθμός αύξησης θαλάσσιας στάθμης (mm/y)</t>
  </si>
  <si>
    <t>Εκτιμώμενη αβεβαιότητα ρυθμού αύξησης θαλάσιας στάθμης (mm/y)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</si>
</sst>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0" fillId="6" borderId="0" xfId="0" applyFill="1"/>
    <xf numFmtId="0" fontId="0" fillId="6" borderId="1" xfId="0" applyFill="1" applyBorder="1"/>
    <xf numFmtId="0" fontId="5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7" borderId="0" xfId="0" applyFont="1" applyFill="1"/>
    <xf numFmtId="0" fontId="7" fillId="7" borderId="0" xfId="0" applyFont="1" applyFill="1"/>
    <xf numFmtId="0" fontId="7" fillId="7" borderId="0" xfId="0" applyFont="1" applyFill="1" applyAlignment="1">
      <alignment horizontal="center" vertical="center"/>
    </xf>
    <xf numFmtId="0" fontId="7" fillId="8" borderId="0" xfId="0" applyFont="1" applyFill="1"/>
    <xf numFmtId="0" fontId="7" fillId="8" borderId="0" xfId="0" applyFont="1" applyFill="1" applyAlignment="1">
      <alignment horizontal="center"/>
    </xf>
    <xf numFmtId="0" fontId="7" fillId="9" borderId="0" xfId="0" applyFont="1" applyFill="1"/>
    <xf numFmtId="0" fontId="7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0" fillId="10" borderId="0" xfId="0" applyFill="1" applyAlignment="1">
      <alignment wrapText="1"/>
    </xf>
    <xf numFmtId="0" fontId="0" fillId="10" borderId="0" xfId="0" applyFill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8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0" xfId="0" applyAlignment="1"/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Σημερινό υψ/τρο</c:v>
          </c:tx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υπολογισμών'!$B$12</c:f>
                <c:numCache>
                  <c:formatCode>General</c:formatCode>
                  <c:ptCount val="1"/>
                  <c:pt idx="0">
                    <c:v>0.05</c:v>
                  </c:pt>
                </c:numCache>
              </c:numRef>
            </c:plus>
            <c:minus>
              <c:numRef>
                <c:f>'Φόρμα υπολογισμών'!$B$12</c:f>
                <c:numCache>
                  <c:formatCode>General</c:formatCode>
                  <c:ptCount val="1"/>
                  <c:pt idx="0">
                    <c:v>0.05</c:v>
                  </c:pt>
                </c:numCache>
              </c:numRef>
            </c:minus>
          </c:errBars>
          <c:val>
            <c:numRef>
              <c:f>'Φόρμα υπολογισμών'!$B$11</c:f>
              <c:numCache>
                <c:formatCode>General</c:formatCode>
                <c:ptCount val="1"/>
                <c:pt idx="0">
                  <c:v>0.25</c:v>
                </c:pt>
              </c:numCache>
            </c:numRef>
          </c:val>
        </c:ser>
        <c:ser>
          <c:idx val="0"/>
          <c:order val="1"/>
          <c:tx>
            <c:v>Υψ/τρο σε 10 χρόνια</c:v>
          </c:tx>
          <c:invertIfNegative val="0"/>
          <c:dPt>
            <c:idx val="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'Φόρμα υπολογισμών'!$H$3</c:f>
                <c:numCache>
                  <c:formatCode>General</c:formatCode>
                  <c:ptCount val="1"/>
                  <c:pt idx="0">
                    <c:v>5.3851671283257317E-2</c:v>
                  </c:pt>
                </c:numCache>
              </c:numRef>
            </c:plus>
            <c:minus>
              <c:numRef>
                <c:f>'Φόρμα υπολογισμών'!$H$3</c:f>
                <c:numCache>
                  <c:formatCode>General</c:formatCode>
                  <c:ptCount val="1"/>
                  <c:pt idx="0">
                    <c:v>5.3851671283257317E-2</c:v>
                  </c:pt>
                </c:numCache>
              </c:numRef>
            </c:minus>
          </c:errBars>
          <c:cat>
            <c:strRef>
              <c:f>'Φόρμα υπολογισμών'!$H$2</c:f>
              <c:strCache>
                <c:ptCount val="1"/>
                <c:pt idx="0">
                  <c:v>Αβεβαιότητα</c:v>
                </c:pt>
              </c:strCache>
            </c:strRef>
          </c:cat>
          <c:val>
            <c:numRef>
              <c:f>'Φόρμα υπολογισμών'!$F$3</c:f>
              <c:numCache>
                <c:formatCode>0.00</c:formatCode>
                <c:ptCount val="1"/>
                <c:pt idx="0">
                  <c:v>0.2001</c:v>
                </c:pt>
              </c:numCache>
            </c:numRef>
          </c:val>
        </c:ser>
        <c:ser>
          <c:idx val="2"/>
          <c:order val="2"/>
          <c:tx>
            <c:v>Υψ/τρο σε 50 χρόνια</c:v>
          </c:tx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υπολογισμών'!$H$4</c:f>
                <c:numCache>
                  <c:formatCode>General</c:formatCode>
                  <c:ptCount val="1"/>
                  <c:pt idx="0">
                    <c:v>0.1118036783831373</c:v>
                  </c:pt>
                </c:numCache>
              </c:numRef>
            </c:plus>
            <c:minus>
              <c:numRef>
                <c:f>'Φόρμα υπολογισμών'!$H$4</c:f>
                <c:numCache>
                  <c:formatCode>General</c:formatCode>
                  <c:ptCount val="1"/>
                  <c:pt idx="0">
                    <c:v>0.1118036783831373</c:v>
                  </c:pt>
                </c:numCache>
              </c:numRef>
            </c:minus>
          </c:errBars>
          <c:val>
            <c:numRef>
              <c:f>'Φόρμα υπολογισμών'!$F$4</c:f>
              <c:numCache>
                <c:formatCode>0.00</c:formatCode>
                <c:ptCount val="1"/>
                <c:pt idx="0">
                  <c:v>5.0000000000000044E-4</c:v>
                </c:pt>
              </c:numCache>
            </c:numRef>
          </c:val>
        </c:ser>
        <c:ser>
          <c:idx val="3"/>
          <c:order val="3"/>
          <c:tx>
            <c:v>Υψ/τρο σε 100 χρόνια</c:v>
          </c:tx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υπολογισμών'!$H$5</c:f>
                <c:numCache>
                  <c:formatCode>General</c:formatCode>
                  <c:ptCount val="1"/>
                  <c:pt idx="0">
                    <c:v>0.20615588761905396</c:v>
                  </c:pt>
                </c:numCache>
              </c:numRef>
            </c:plus>
            <c:minus>
              <c:numRef>
                <c:f>'Φόρμα υπολογισμών'!$H$5</c:f>
                <c:numCache>
                  <c:formatCode>General</c:formatCode>
                  <c:ptCount val="1"/>
                  <c:pt idx="0">
                    <c:v>0.20615588761905396</c:v>
                  </c:pt>
                </c:numCache>
              </c:numRef>
            </c:minus>
          </c:errBars>
          <c:val>
            <c:numRef>
              <c:f>'Φόρμα υπολογισμών'!$F$5</c:f>
              <c:numCache>
                <c:formatCode>0.00</c:formatCode>
                <c:ptCount val="1"/>
                <c:pt idx="0">
                  <c:v>-0.249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25"/>
        <c:axId val="287859840"/>
        <c:axId val="287861376"/>
      </c:barChart>
      <c:catAx>
        <c:axId val="287859840"/>
        <c:scaling>
          <c:orientation val="minMax"/>
        </c:scaling>
        <c:delete val="1"/>
        <c:axPos val="b"/>
        <c:majorTickMark val="none"/>
        <c:minorTickMark val="none"/>
        <c:tickLblPos val="nextTo"/>
        <c:crossAx val="287861376"/>
        <c:crosses val="autoZero"/>
        <c:auto val="1"/>
        <c:lblAlgn val="ctr"/>
        <c:lblOffset val="100"/>
        <c:noMultiLvlLbl val="0"/>
      </c:catAx>
      <c:valAx>
        <c:axId val="28786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/>
                  <a:t>Υψόμετρο (</a:t>
                </a:r>
                <a:r>
                  <a:rPr lang="en-US" sz="1400"/>
                  <a:t>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87859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Σημερινό υψ/τρο</c:v>
          </c:tx>
          <c:spPr>
            <a:solidFill>
              <a:schemeClr val="accent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υπολογισμών'!$B$12</c:f>
                <c:numCache>
                  <c:formatCode>General</c:formatCode>
                  <c:ptCount val="1"/>
                  <c:pt idx="0">
                    <c:v>0.05</c:v>
                  </c:pt>
                </c:numCache>
              </c:numRef>
            </c:plus>
            <c:minus>
              <c:numRef>
                <c:f>'Φόρμα υπολογισμών'!$B$12</c:f>
                <c:numCache>
                  <c:formatCode>General</c:formatCode>
                  <c:ptCount val="1"/>
                  <c:pt idx="0">
                    <c:v>0.05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val>
            <c:numRef>
              <c:f>'Φόρμα υπολογισμών'!$B$11</c:f>
              <c:numCache>
                <c:formatCode>General</c:formatCode>
                <c:ptCount val="1"/>
                <c:pt idx="0">
                  <c:v>0.25</c:v>
                </c:pt>
              </c:numCache>
            </c:numRef>
          </c:val>
        </c:ser>
        <c:ser>
          <c:idx val="0"/>
          <c:order val="1"/>
          <c:tx>
            <c:v>Υψ/τρο σε 10 χρόνια</c:v>
          </c:tx>
          <c:invertIfNegative val="0"/>
          <c:dPt>
            <c:idx val="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'Φόρμα υπολογισμών'!$H$3</c:f>
                <c:numCache>
                  <c:formatCode>General</c:formatCode>
                  <c:ptCount val="1"/>
                  <c:pt idx="0">
                    <c:v>5.3851671283257317E-2</c:v>
                  </c:pt>
                </c:numCache>
              </c:numRef>
            </c:plus>
            <c:minus>
              <c:numRef>
                <c:f>'Φόρμα υπολογισμών'!$H$3</c:f>
                <c:numCache>
                  <c:formatCode>General</c:formatCode>
                  <c:ptCount val="1"/>
                  <c:pt idx="0">
                    <c:v>5.3851671283257317E-2</c:v>
                  </c:pt>
                </c:numCache>
              </c:numRef>
            </c:minus>
          </c:errBars>
          <c:cat>
            <c:strRef>
              <c:f>'Φόρμα υπολογισμών'!$H$2</c:f>
              <c:strCache>
                <c:ptCount val="1"/>
                <c:pt idx="0">
                  <c:v>Αβεβαιότητα</c:v>
                </c:pt>
              </c:strCache>
            </c:strRef>
          </c:cat>
          <c:val>
            <c:numRef>
              <c:f>'Φόρμα υπολογισμών'!$F$3</c:f>
              <c:numCache>
                <c:formatCode>0.00</c:formatCode>
                <c:ptCount val="1"/>
                <c:pt idx="0">
                  <c:v>0.2001</c:v>
                </c:pt>
              </c:numCache>
            </c:numRef>
          </c:val>
        </c:ser>
        <c:ser>
          <c:idx val="2"/>
          <c:order val="2"/>
          <c:tx>
            <c:v>Υψ/τρο σε 50 χρόνια</c:v>
          </c:tx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υπολογισμών'!$H$4</c:f>
                <c:numCache>
                  <c:formatCode>General</c:formatCode>
                  <c:ptCount val="1"/>
                  <c:pt idx="0">
                    <c:v>0.1118036783831373</c:v>
                  </c:pt>
                </c:numCache>
              </c:numRef>
            </c:plus>
            <c:minus>
              <c:numRef>
                <c:f>'Φόρμα υπολογισμών'!$H$4</c:f>
                <c:numCache>
                  <c:formatCode>General</c:formatCode>
                  <c:ptCount val="1"/>
                  <c:pt idx="0">
                    <c:v>0.1118036783831373</c:v>
                  </c:pt>
                </c:numCache>
              </c:numRef>
            </c:minus>
          </c:errBars>
          <c:val>
            <c:numRef>
              <c:f>'Φόρμα υπολογισμών'!$F$4</c:f>
              <c:numCache>
                <c:formatCode>0.00</c:formatCode>
                <c:ptCount val="1"/>
                <c:pt idx="0">
                  <c:v>5.0000000000000044E-4</c:v>
                </c:pt>
              </c:numCache>
            </c:numRef>
          </c:val>
        </c:ser>
        <c:ser>
          <c:idx val="3"/>
          <c:order val="3"/>
          <c:tx>
            <c:v>Υψ/τρο σε 100 χρόνια</c:v>
          </c:tx>
          <c:invertIfNegative val="0"/>
          <c:errBars>
            <c:errBarType val="both"/>
            <c:errValType val="cust"/>
            <c:noEndCap val="0"/>
            <c:plus>
              <c:numRef>
                <c:f>'Φόρμα υπολογισμών'!$H$5</c:f>
                <c:numCache>
                  <c:formatCode>General</c:formatCode>
                  <c:ptCount val="1"/>
                  <c:pt idx="0">
                    <c:v>0.20615588761905396</c:v>
                  </c:pt>
                </c:numCache>
              </c:numRef>
            </c:plus>
            <c:minus>
              <c:numRef>
                <c:f>'Φόρμα υπολογισμών'!$H$5</c:f>
                <c:numCache>
                  <c:formatCode>General</c:formatCode>
                  <c:ptCount val="1"/>
                  <c:pt idx="0">
                    <c:v>0.20615588761905396</c:v>
                  </c:pt>
                </c:numCache>
              </c:numRef>
            </c:minus>
          </c:errBars>
          <c:val>
            <c:numRef>
              <c:f>'Φόρμα υπολογισμών'!$F$5</c:f>
              <c:numCache>
                <c:formatCode>0.00</c:formatCode>
                <c:ptCount val="1"/>
                <c:pt idx="0">
                  <c:v>-0.249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25"/>
        <c:axId val="288673792"/>
        <c:axId val="288675328"/>
      </c:barChart>
      <c:catAx>
        <c:axId val="2886737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88675328"/>
        <c:crosses val="autoZero"/>
        <c:auto val="1"/>
        <c:lblAlgn val="ctr"/>
        <c:lblOffset val="100"/>
        <c:noMultiLvlLbl val="0"/>
      </c:catAx>
      <c:valAx>
        <c:axId val="288675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/>
                  <a:t>Υψόμετρο (</a:t>
                </a:r>
                <a:r>
                  <a:rPr lang="en-US" sz="1400"/>
                  <a:t>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886737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</xdr:rowOff>
    </xdr:from>
    <xdr:to>
      <xdr:col>19</xdr:col>
      <xdr:colOff>9525</xdr:colOff>
      <xdr:row>11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971548</xdr:colOff>
      <xdr:row>5</xdr:row>
      <xdr:rowOff>95250</xdr:rowOff>
    </xdr:from>
    <xdr:to>
      <xdr:col>11</xdr:col>
      <xdr:colOff>266699</xdr:colOff>
      <xdr:row>21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85" zoomScaleNormal="85" workbookViewId="0">
      <selection activeCell="B12" sqref="B12"/>
    </sheetView>
  </sheetViews>
  <sheetFormatPr defaultRowHeight="15" x14ac:dyDescent="0.25"/>
  <cols>
    <col min="1" max="1" width="31.85546875" customWidth="1"/>
    <col min="2" max="2" width="12.5703125" customWidth="1"/>
    <col min="3" max="3" width="23.42578125" style="10" customWidth="1"/>
    <col min="4" max="4" width="17.140625" bestFit="1" customWidth="1"/>
    <col min="5" max="5" width="9.85546875" customWidth="1"/>
    <col min="6" max="6" width="3.5703125" customWidth="1"/>
    <col min="7" max="7" width="2.85546875" customWidth="1"/>
    <col min="8" max="8" width="8.5703125" customWidth="1"/>
    <col min="9" max="9" width="2.5703125" customWidth="1"/>
  </cols>
  <sheetData>
    <row r="1" spans="1:9" ht="28.5" customHeight="1" x14ac:dyDescent="0.25">
      <c r="A1" s="44" t="s">
        <v>24</v>
      </c>
      <c r="B1" s="44"/>
      <c r="C1" s="27"/>
      <c r="D1" s="32" t="s">
        <v>25</v>
      </c>
      <c r="E1" s="32"/>
      <c r="F1" s="32"/>
      <c r="G1" s="32"/>
      <c r="H1" s="32"/>
      <c r="I1" s="32"/>
    </row>
    <row r="2" spans="1:9" x14ac:dyDescent="0.25">
      <c r="A2" s="40" t="s">
        <v>23</v>
      </c>
      <c r="B2" s="41"/>
      <c r="C2" s="28"/>
      <c r="D2" s="32"/>
      <c r="E2" s="32"/>
      <c r="F2" s="32"/>
      <c r="G2" s="32"/>
      <c r="H2" s="32"/>
      <c r="I2" s="32"/>
    </row>
    <row r="3" spans="1:9" ht="36.75" customHeight="1" x14ac:dyDescent="0.25">
      <c r="A3" s="14" t="s">
        <v>18</v>
      </c>
      <c r="B3" s="15"/>
      <c r="C3" s="29"/>
      <c r="D3" s="33"/>
      <c r="E3" s="33"/>
      <c r="F3" s="33"/>
      <c r="G3" s="33"/>
      <c r="H3" s="33"/>
      <c r="I3" s="33"/>
    </row>
    <row r="4" spans="1:9" ht="60.75" customHeight="1" x14ac:dyDescent="0.25">
      <c r="A4" s="14" t="s">
        <v>19</v>
      </c>
      <c r="B4" s="15"/>
      <c r="C4" s="30" t="str">
        <f>IF(AND(B3&lt;&gt;0,B4=0),"ΣΥΜΠΛΗΡΩΣΤΕ ΤΟ ΔΙΠΛΑΝΟ ΚΕΛΙ ΑΛΛΙΩΣ ΘΑ ΘΕΩΡΗΘΕΙ ΩΣ ΑΒΕΒΑΙΟΤΗΤΑ ΤΟ 25% ΤΗΣ ΠΑΡΑΠΑΝΩ ΤΙΜΗΣ","")</f>
        <v/>
      </c>
      <c r="D4" s="12"/>
      <c r="E4" s="34" t="s">
        <v>9</v>
      </c>
      <c r="F4" s="35"/>
      <c r="G4" s="31"/>
      <c r="H4" s="34" t="s">
        <v>11</v>
      </c>
      <c r="I4" s="35"/>
    </row>
    <row r="5" spans="1:9" ht="35.25" customHeight="1" x14ac:dyDescent="0.25">
      <c r="A5" s="14" t="s">
        <v>20</v>
      </c>
      <c r="B5" s="15"/>
      <c r="C5" s="8" t="str">
        <f>IF(AND(B3&lt;&gt;0,B5=0),"ΣΥΜΠΛΗΡΩΣΤΕ ΤΟ ΔΙΠΛΑΝΟ ΚΕΛΙ!!!","")</f>
        <v/>
      </c>
      <c r="D5" s="13" t="s">
        <v>15</v>
      </c>
      <c r="E5" s="36">
        <f>'Φόρμα υπολογισμών'!J3</f>
        <v>0.2001</v>
      </c>
      <c r="F5" s="37"/>
      <c r="G5" s="13" t="s">
        <v>8</v>
      </c>
      <c r="H5" s="36">
        <f>'Φόρμα υπολογισμών'!K3</f>
        <v>5.3851671283257317E-2</v>
      </c>
      <c r="I5" s="37"/>
    </row>
    <row r="6" spans="1:9" ht="18.75" x14ac:dyDescent="0.25">
      <c r="A6" s="42" t="s">
        <v>21</v>
      </c>
      <c r="B6" s="43"/>
      <c r="C6" s="29"/>
      <c r="D6" s="13" t="s">
        <v>16</v>
      </c>
      <c r="E6" s="36">
        <f>'Φόρμα υπολογισμών'!J4</f>
        <v>5.0000000000000044E-4</v>
      </c>
      <c r="F6" s="37"/>
      <c r="G6" s="13" t="s">
        <v>8</v>
      </c>
      <c r="H6" s="36">
        <f>'Φόρμα υπολογισμών'!K4</f>
        <v>0.1118036783831373</v>
      </c>
      <c r="I6" s="37"/>
    </row>
    <row r="7" spans="1:9" ht="31.5" x14ac:dyDescent="0.25">
      <c r="A7" s="14" t="s">
        <v>32</v>
      </c>
      <c r="B7" s="15">
        <v>5</v>
      </c>
      <c r="C7" s="29"/>
      <c r="D7" s="13" t="s">
        <v>17</v>
      </c>
      <c r="E7" s="36">
        <f>'Φόρμα υπολογισμών'!J5</f>
        <v>-0.249</v>
      </c>
      <c r="F7" s="37"/>
      <c r="G7" s="13" t="s">
        <v>8</v>
      </c>
      <c r="H7" s="36">
        <f>'Φόρμα υπολογισμών'!K5</f>
        <v>0.20615588761905396</v>
      </c>
      <c r="I7" s="37"/>
    </row>
    <row r="8" spans="1:9" ht="64.5" customHeight="1" x14ac:dyDescent="0.25">
      <c r="A8" s="14" t="s">
        <v>33</v>
      </c>
      <c r="B8" s="15">
        <v>2</v>
      </c>
      <c r="C8" s="30" t="str">
        <f>IF(AND(B7&lt;&gt;0,B8=0),"ΣΥΜΠΛΗΡΩΣΤΕ ΤΟ ΔΙΠΛΑΝΟ ΚΕΛΙ ΑΛΛΙΩΣ ΘΑ ΘΕΩΡΗΘΕΙ ΩΣ ΑΒΕΒΑΙΟΤΗΤΑ ΤΟ 25% ΤΗΣ ΠΑΡΑΠΑΝΩ ΤΙΜΗΣ","")</f>
        <v/>
      </c>
      <c r="E8" s="45"/>
      <c r="F8" s="45"/>
    </row>
    <row r="9" spans="1:9" ht="15.75" x14ac:dyDescent="0.25">
      <c r="A9" s="14"/>
      <c r="B9" s="15"/>
      <c r="C9" s="29"/>
    </row>
    <row r="10" spans="1:9" ht="15.75" x14ac:dyDescent="0.25">
      <c r="A10" s="38" t="s">
        <v>22</v>
      </c>
      <c r="B10" s="39"/>
      <c r="C10" s="29"/>
    </row>
    <row r="11" spans="1:9" ht="15.75" x14ac:dyDescent="0.25">
      <c r="A11" s="14" t="s">
        <v>1</v>
      </c>
      <c r="B11" s="15">
        <v>39.549999999999997</v>
      </c>
      <c r="C11" s="29"/>
    </row>
    <row r="12" spans="1:9" ht="15.75" x14ac:dyDescent="0.25">
      <c r="A12" s="14" t="s">
        <v>2</v>
      </c>
      <c r="B12" s="15">
        <v>20.170000000000002</v>
      </c>
      <c r="C12" s="29"/>
    </row>
    <row r="13" spans="1:9" ht="15.75" x14ac:dyDescent="0.25">
      <c r="A13" s="14" t="s">
        <v>3</v>
      </c>
      <c r="B13" s="15">
        <v>0.25</v>
      </c>
      <c r="C13" s="29"/>
    </row>
    <row r="14" spans="1:9" ht="15.75" x14ac:dyDescent="0.25">
      <c r="A14" s="14" t="s">
        <v>6</v>
      </c>
      <c r="B14" s="15">
        <v>0.05</v>
      </c>
      <c r="C14" s="30" t="str">
        <f>IF(AND(B13&lt;&gt;0,B14=0),"ΣΥΜΠΛΗΡΩΣΤΕ ΤΟ ΔΙΠΛΑΝΟ ΚΕΛΙ ΑΛΛΙΩΣ ΘΑ ΘΕΩΡΗΘΕΙ ΩΣ ΑΒΕΒΑΙΟΤΗΤΑ ΤΟ 10% ΤΗΣ ΠΑΡΑΠΑΝΩ ΤΙΜΗΣ","")</f>
        <v/>
      </c>
    </row>
  </sheetData>
  <mergeCells count="14">
    <mergeCell ref="D1:I3"/>
    <mergeCell ref="H4:I4"/>
    <mergeCell ref="H5:I5"/>
    <mergeCell ref="A10:B10"/>
    <mergeCell ref="A2:B2"/>
    <mergeCell ref="A6:B6"/>
    <mergeCell ref="A1:B1"/>
    <mergeCell ref="H6:I6"/>
    <mergeCell ref="H7:I7"/>
    <mergeCell ref="E4:F4"/>
    <mergeCell ref="E6:F6"/>
    <mergeCell ref="E8:F8"/>
    <mergeCell ref="E5:F5"/>
    <mergeCell ref="E7:F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F5" sqref="F5"/>
    </sheetView>
  </sheetViews>
  <sheetFormatPr defaultRowHeight="15" x14ac:dyDescent="0.25"/>
  <cols>
    <col min="1" max="1" width="34.140625" customWidth="1"/>
    <col min="5" max="5" width="24.140625" bestFit="1" customWidth="1"/>
    <col min="6" max="6" width="28.7109375" bestFit="1" customWidth="1"/>
    <col min="8" max="8" width="20.28515625" bestFit="1" customWidth="1"/>
  </cols>
  <sheetData>
    <row r="2" spans="1:11" ht="23.25" x14ac:dyDescent="0.35">
      <c r="A2" s="7" t="s">
        <v>0</v>
      </c>
      <c r="B2" s="6">
        <f>'Φόρμα εισόδου - εξόδου'!B3</f>
        <v>0</v>
      </c>
      <c r="C2" t="e">
        <f>B2*1000/B4</f>
        <v>#DIV/0!</v>
      </c>
      <c r="F2" s="1" t="s">
        <v>9</v>
      </c>
      <c r="G2" s="2"/>
      <c r="H2" s="1" t="s">
        <v>11</v>
      </c>
    </row>
    <row r="3" spans="1:11" ht="23.25" x14ac:dyDescent="0.35">
      <c r="A3" s="7" t="s">
        <v>10</v>
      </c>
      <c r="B3" s="6">
        <f>IF('Φόρμα εισόδου - εξόδου'!B4=0,('Φόρμα εισόδου - εξόδου'!B3*0.25),'Φόρμα εισόδου - εξόδου'!B4)</f>
        <v>0</v>
      </c>
      <c r="C3" t="e">
        <f>B3*1000/B4</f>
        <v>#DIV/0!</v>
      </c>
      <c r="E3" s="5" t="s">
        <v>15</v>
      </c>
      <c r="F3" s="4">
        <f>$B$11+$B$13*0.001*B15-$B$7*B15*0.001</f>
        <v>0.2001</v>
      </c>
      <c r="G3" s="3" t="s">
        <v>8</v>
      </c>
      <c r="H3" s="4">
        <f>SQRT(($B$12^2)+(0.001*B15*$B$14)^2+(0.001*B15*$B$8)^2)</f>
        <v>5.3851671283257317E-2</v>
      </c>
      <c r="J3" s="9">
        <f>IF(OR($B$7=0,$B$8=0),"",$F$3)</f>
        <v>0.2001</v>
      </c>
      <c r="K3" s="9">
        <f>IF(OR($B$7=0,$B$8=0),"",$H$3)</f>
        <v>5.3851671283257317E-2</v>
      </c>
    </row>
    <row r="4" spans="1:11" ht="31.5" x14ac:dyDescent="0.35">
      <c r="A4" s="7" t="s">
        <v>30</v>
      </c>
      <c r="B4" s="6">
        <f>'Φόρμα εισόδου - εξόδου'!B5</f>
        <v>0</v>
      </c>
      <c r="E4" s="5" t="s">
        <v>16</v>
      </c>
      <c r="F4" s="4">
        <f>$B$11+$B$13*0.001*B16-$B$7*B16*0.001</f>
        <v>5.0000000000000044E-4</v>
      </c>
      <c r="G4" s="3" t="s">
        <v>8</v>
      </c>
      <c r="H4" s="4">
        <f t="shared" ref="H4:H5" si="0">SQRT(($B$12^2)+(0.001*B16*$B$14)^2+(0.001*B16*$B$8)^2)</f>
        <v>0.1118036783831373</v>
      </c>
      <c r="J4" s="9">
        <f>IF(OR($B$7=0,$B$8=0),"",$F$4)</f>
        <v>5.0000000000000044E-4</v>
      </c>
      <c r="K4" s="9">
        <f>IF(OR($B$7=0,$B$8=0),"",$H$4)</f>
        <v>0.1118036783831373</v>
      </c>
    </row>
    <row r="5" spans="1:11" ht="31.5" x14ac:dyDescent="0.35">
      <c r="A5" s="7" t="s">
        <v>32</v>
      </c>
      <c r="B5" s="6">
        <f>'Φόρμα εισόδου - εξόδου'!B7</f>
        <v>5</v>
      </c>
      <c r="E5" s="5" t="s">
        <v>17</v>
      </c>
      <c r="F5" s="4">
        <f>$B$11+$B$13*0.001*B17-$B$7*B17*0.001</f>
        <v>-0.249</v>
      </c>
      <c r="G5" s="3" t="s">
        <v>8</v>
      </c>
      <c r="H5" s="4">
        <f t="shared" si="0"/>
        <v>0.20615588761905396</v>
      </c>
      <c r="J5" s="9">
        <f>IF(OR($B$7=0,$B$8=0),"",$F$5)</f>
        <v>-0.249</v>
      </c>
      <c r="K5" s="9">
        <f>IF(OR($B$7=0,$B$8=0),"",$H$5)</f>
        <v>0.20615588761905396</v>
      </c>
    </row>
    <row r="6" spans="1:11" ht="30" x14ac:dyDescent="0.25">
      <c r="A6" s="7" t="s">
        <v>33</v>
      </c>
      <c r="B6" s="6">
        <f>IF('Φόρμα εισόδου - εξόδου'!B8=0,('Φόρμα εισόδου - εξόδου'!B7*0.25),'Φόρμα εισόδου - εξόδου'!B8)</f>
        <v>2</v>
      </c>
    </row>
    <row r="7" spans="1:11" ht="30" x14ac:dyDescent="0.25">
      <c r="A7" s="25" t="s">
        <v>31</v>
      </c>
      <c r="B7" s="26">
        <f>IF(B2&lt;&gt;0,C2,B5)</f>
        <v>5</v>
      </c>
    </row>
    <row r="8" spans="1:11" x14ac:dyDescent="0.25">
      <c r="A8" s="25" t="s">
        <v>7</v>
      </c>
      <c r="B8" s="26">
        <f>IF(B3&lt;&gt;0,C3,B6)</f>
        <v>2</v>
      </c>
    </row>
    <row r="9" spans="1:11" x14ac:dyDescent="0.25">
      <c r="A9" s="6" t="s">
        <v>1</v>
      </c>
      <c r="B9" s="6">
        <f>'Φόρμα εισόδου - εξόδου'!B11</f>
        <v>39.549999999999997</v>
      </c>
    </row>
    <row r="10" spans="1:11" x14ac:dyDescent="0.25">
      <c r="A10" s="6" t="s">
        <v>2</v>
      </c>
      <c r="B10" s="6">
        <f>'Φόρμα εισόδου - εξόδου'!B12</f>
        <v>20.170000000000002</v>
      </c>
    </row>
    <row r="11" spans="1:11" x14ac:dyDescent="0.25">
      <c r="A11" s="6" t="s">
        <v>3</v>
      </c>
      <c r="B11" s="6">
        <f>'Φόρμα εισόδου - εξόδου'!B13</f>
        <v>0.25</v>
      </c>
    </row>
    <row r="12" spans="1:11" x14ac:dyDescent="0.25">
      <c r="A12" s="6" t="s">
        <v>6</v>
      </c>
      <c r="B12" s="6">
        <f>IF('Φόρμα εισόδου - εξόδου'!B14=0,'Φόρμα εισόδου - εξόδου'!B13*0.1,'Φόρμα εισόδου - εξόδου'!B14)</f>
        <v>0.05</v>
      </c>
    </row>
    <row r="13" spans="1:11" x14ac:dyDescent="0.25">
      <c r="A13" s="11" t="s">
        <v>4</v>
      </c>
      <c r="B13" s="11">
        <f>IF(AND(B9&gt;='Πίνακες περιοχών'!A2,B9&lt;='Πίνακες περιοχών'!A4,B10&gt;='Πίνακες περιοχών'!B2,B10&lt;='Πίνακες περιοχών'!B3),'Πίνακες περιοχών'!C2,IF(AND(B9&gt;='Πίνακες περιοχών'!A7,B9&lt;='Πίνακες περιοχών'!A9,B10&gt;='Πίνακες περιοχών'!B7,B10&lt;='Πίνακες περιοχών'!B8),'Πίνακες περιοχών'!C7,IF(AND(B9&gt;='Πίνακες περιοχών'!A12,B9&lt;='Πίνακες περιοχών'!A14,B10&gt;='Πίνακες περιοχών'!B12,B10&lt;='Πίνακες περιοχών'!B13),'Πίνακες περιοχών'!C12,"ΣΗΜΕΙΟ ΕΝΔΙΑΦΕΡΟΝΤΟΣ ΕΚΤΟΣ ΖΩΝΗΣ")))</f>
        <v>0.01</v>
      </c>
    </row>
    <row r="14" spans="1:11" x14ac:dyDescent="0.25">
      <c r="A14" s="11" t="s">
        <v>5</v>
      </c>
      <c r="B14" s="11">
        <f>IF(AND(B9&gt;=39.57,B9&lt;=39.6,B10&gt;=20.13,B10&lt;=20.18),'Πίνακες περιοχών'!D2,IF(AND(B9&gt;=39.541,B9&lt;=39.543,B10&gt;=20.13,B10&lt;=20.16),'Πίνακες περιοχών'!D7,IF(AND(B9&gt;=39.544,B9&lt;=39.574,B10&gt;=20.14,B10&lt;=20.17),'Πίνακες περιοχών'!D12,"ΣΗΜΕΙΟ ΕΝΔΙΑΦΕΡΟΝΤΟΣ ΕΚΤΟΣ ΖΩΝΗΣ")))</f>
        <v>5.0000000000000001E-3</v>
      </c>
    </row>
    <row r="15" spans="1:11" x14ac:dyDescent="0.25">
      <c r="A15" s="11" t="s">
        <v>12</v>
      </c>
      <c r="B15" s="11">
        <v>10</v>
      </c>
    </row>
    <row r="16" spans="1:11" x14ac:dyDescent="0.25">
      <c r="A16" s="11" t="s">
        <v>13</v>
      </c>
      <c r="B16" s="11">
        <v>50</v>
      </c>
    </row>
    <row r="17" spans="1:2" x14ac:dyDescent="0.25">
      <c r="A17" s="11" t="s">
        <v>14</v>
      </c>
      <c r="B17" s="11">
        <v>100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3" sqref="A13"/>
    </sheetView>
  </sheetViews>
  <sheetFormatPr defaultRowHeight="15" x14ac:dyDescent="0.25"/>
  <cols>
    <col min="3" max="3" width="26.7109375" bestFit="1" customWidth="1"/>
    <col min="4" max="4" width="16" bestFit="1" customWidth="1"/>
  </cols>
  <sheetData>
    <row r="1" spans="1:4" ht="18.75" x14ac:dyDescent="0.3">
      <c r="A1" s="46" t="s">
        <v>26</v>
      </c>
      <c r="B1" s="46"/>
      <c r="C1" s="16" t="s">
        <v>27</v>
      </c>
      <c r="D1" s="16" t="s">
        <v>11</v>
      </c>
    </row>
    <row r="2" spans="1:4" ht="15.75" x14ac:dyDescent="0.25">
      <c r="A2" s="17">
        <v>39.575000000000003</v>
      </c>
      <c r="B2" s="17">
        <v>20.13</v>
      </c>
      <c r="C2" s="18">
        <v>3.5</v>
      </c>
      <c r="D2" s="18">
        <v>1</v>
      </c>
    </row>
    <row r="3" spans="1:4" ht="15.75" x14ac:dyDescent="0.25">
      <c r="A3" s="17">
        <f>A2</f>
        <v>39.575000000000003</v>
      </c>
      <c r="B3" s="17">
        <v>20.18</v>
      </c>
      <c r="C3" s="18"/>
      <c r="D3" s="18"/>
    </row>
    <row r="4" spans="1:4" ht="15.75" x14ac:dyDescent="0.25">
      <c r="A4" s="17">
        <v>39.6</v>
      </c>
      <c r="B4" s="17">
        <f>B2</f>
        <v>20.13</v>
      </c>
      <c r="C4" s="18"/>
      <c r="D4" s="18"/>
    </row>
    <row r="5" spans="1:4" ht="15.75" x14ac:dyDescent="0.25">
      <c r="A5" s="17">
        <f>A4</f>
        <v>39.6</v>
      </c>
      <c r="B5" s="17">
        <f>B3</f>
        <v>20.18</v>
      </c>
      <c r="C5" s="18"/>
      <c r="D5" s="18"/>
    </row>
    <row r="6" spans="1:4" ht="18.75" x14ac:dyDescent="0.3">
      <c r="A6" s="47" t="s">
        <v>28</v>
      </c>
      <c r="B6" s="47"/>
      <c r="C6" s="24" t="s">
        <v>27</v>
      </c>
      <c r="D6" s="24" t="s">
        <v>11</v>
      </c>
    </row>
    <row r="7" spans="1:4" ht="15.75" x14ac:dyDescent="0.25">
      <c r="A7" s="19">
        <v>39.540999999999997</v>
      </c>
      <c r="B7" s="19">
        <v>20.13</v>
      </c>
      <c r="C7" s="20">
        <v>-0.5</v>
      </c>
      <c r="D7" s="20">
        <v>0.2</v>
      </c>
    </row>
    <row r="8" spans="1:4" ht="15.75" x14ac:dyDescent="0.25">
      <c r="A8" s="19">
        <f>A7</f>
        <v>39.540999999999997</v>
      </c>
      <c r="B8" s="19">
        <v>20.16</v>
      </c>
      <c r="C8" s="19"/>
      <c r="D8" s="19"/>
    </row>
    <row r="9" spans="1:4" ht="15.75" x14ac:dyDescent="0.25">
      <c r="A9" s="19">
        <v>39.542999999999999</v>
      </c>
      <c r="B9" s="19">
        <f>B7</f>
        <v>20.13</v>
      </c>
      <c r="C9" s="19"/>
      <c r="D9" s="19"/>
    </row>
    <row r="10" spans="1:4" ht="15.75" x14ac:dyDescent="0.25">
      <c r="A10" s="19">
        <f>A9</f>
        <v>39.542999999999999</v>
      </c>
      <c r="B10" s="19">
        <f>B8</f>
        <v>20.16</v>
      </c>
      <c r="C10" s="19"/>
      <c r="D10" s="19"/>
    </row>
    <row r="11" spans="1:4" ht="18.75" x14ac:dyDescent="0.3">
      <c r="A11" s="48" t="s">
        <v>29</v>
      </c>
      <c r="B11" s="48"/>
      <c r="C11" s="23" t="s">
        <v>27</v>
      </c>
      <c r="D11" s="23" t="s">
        <v>11</v>
      </c>
    </row>
    <row r="12" spans="1:4" ht="15.75" x14ac:dyDescent="0.25">
      <c r="A12" s="21">
        <v>39.543999999999997</v>
      </c>
      <c r="B12" s="21">
        <v>20.14</v>
      </c>
      <c r="C12" s="22">
        <v>0.01</v>
      </c>
      <c r="D12" s="22">
        <v>5.0000000000000001E-3</v>
      </c>
    </row>
    <row r="13" spans="1:4" ht="15.75" x14ac:dyDescent="0.25">
      <c r="A13" s="21">
        <f>A12</f>
        <v>39.543999999999997</v>
      </c>
      <c r="B13" s="21">
        <v>20.170000000000002</v>
      </c>
      <c r="C13" s="21"/>
      <c r="D13" s="21"/>
    </row>
    <row r="14" spans="1:4" ht="15.75" x14ac:dyDescent="0.25">
      <c r="A14" s="21">
        <v>39.573999999999998</v>
      </c>
      <c r="B14" s="21">
        <f>B12</f>
        <v>20.14</v>
      </c>
      <c r="C14" s="21"/>
      <c r="D14" s="21"/>
    </row>
    <row r="15" spans="1:4" ht="15.75" x14ac:dyDescent="0.25">
      <c r="A15" s="21">
        <f>A14</f>
        <v>39.573999999999998</v>
      </c>
      <c r="B15" s="21">
        <f>B13</f>
        <v>20.170000000000002</v>
      </c>
      <c r="C15" s="21"/>
      <c r="D15" s="21"/>
    </row>
  </sheetData>
  <mergeCells count="3">
    <mergeCell ref="A1:B1"/>
    <mergeCell ref="A6:B6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Φόρμα εισόδου - εξόδου</vt:lpstr>
      <vt:lpstr>Φόρμα υπολογισμών</vt:lpstr>
      <vt:lpstr>Πίνακες περιοχών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physjohn</dc:creator>
  <cp:lastModifiedBy>Evan Tsakalos</cp:lastModifiedBy>
  <dcterms:created xsi:type="dcterms:W3CDTF">2020-08-03T14:44:18Z</dcterms:created>
  <dcterms:modified xsi:type="dcterms:W3CDTF">2020-08-06T13:32:18Z</dcterms:modified>
</cp:coreProperties>
</file>